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Operating budget" sheetId="2" state="visible" r:id="rId2"/>
    <sheet xmlns:r="http://schemas.openxmlformats.org/officeDocument/2006/relationships" name="Reserves" sheetId="3" state="visible" r:id="rId3"/>
    <sheet xmlns:r="http://schemas.openxmlformats.org/officeDocument/2006/relationships" name="Dues" sheetId="4" state="visible" r:id="rId4"/>
    <sheet xmlns:r="http://schemas.openxmlformats.org/officeDocument/2006/relationships" name="Summary" sheetId="5" state="visible" r:id="rId5"/>
  </sheets>
  <definedNames>
    <definedName name="_xlnm.Print_Area" localSheetId="0">'Start here'!$A$1:$D$25</definedName>
    <definedName name="_xlnm.Print_Area" localSheetId="1">'Operating budget'!$A$1:$H$41</definedName>
    <definedName name="_xlnm.Print_Area" localSheetId="2">'Reserves'!$A$1:$J$39</definedName>
    <definedName name="_xlnm.Print_Area" localSheetId="3">'Dues'!$A$1:$D$32</definedName>
    <definedName name="_xlnm.Print_Area" localSheetId="4">'Summary'!$A$1:$G$38</definedName>
  </definedNames>
  <calcPr calcId="124519" fullCalcOnLoad="1"/>
</workbook>
</file>

<file path=xl/styles.xml><?xml version="1.0" encoding="utf-8"?>
<styleSheet xmlns="http://schemas.openxmlformats.org/spreadsheetml/2006/main">
  <numFmts count="6">
    <numFmt numFmtId="164" formatCode="#,##0_);\(#,##0\);&quot;–&quot;_)"/>
    <numFmt numFmtId="165" formatCode="&quot;$&quot;#,##0.00_);\(&quot;$&quot;#,##0.00\);&quot;–&quot;_)"/>
    <numFmt numFmtId="166" formatCode="&quot;$&quot;#,##0_);\(&quot;$&quot;#,##0\);&quot;–&quot;_)"/>
    <numFmt numFmtId="167" formatCode="0.0%_);\(0.0%\);&quot;–&quot;_)"/>
    <numFmt numFmtId="168" formatCode="0.0%"/>
    <numFmt numFmtId="169" formatCode="+0.0%;-0.0%;0.0%"/>
  </numFmts>
  <fonts count="18">
    <font>
      <name val="Calibri"/>
      <family val="2"/>
      <color theme="1"/>
      <sz val="11"/>
      <scheme val="minor"/>
    </font>
    <font>
      <name val="Arial"/>
      <sz val="10"/>
    </font>
    <font>
      <name val="Arial"/>
      <b val="1"/>
      <color rgb="002F6B5A"/>
      <sz val="8"/>
    </font>
    <font>
      <name val="Arial"/>
      <b val="1"/>
      <color rgb="000E1110"/>
      <sz val="22"/>
    </font>
    <font>
      <name val="Arial"/>
      <color rgb="003D4441"/>
      <sz val="10"/>
    </font>
    <font>
      <name val="Arial"/>
      <color rgb="000E1110"/>
      <sz val="10"/>
    </font>
    <font>
      <name val="Arial"/>
      <b val="1"/>
      <color rgb="002F6B5A"/>
      <sz val="10"/>
    </font>
    <font>
      <name val="Arial"/>
      <color rgb="003D4441"/>
      <sz val="9"/>
    </font>
    <font>
      <name val="Arial"/>
      <color rgb="000E1110"/>
      <sz val="9"/>
    </font>
    <font>
      <name val="Arial"/>
      <color rgb="006B7370"/>
      <sz val="8"/>
    </font>
    <font>
      <name val="Arial"/>
      <b val="1"/>
      <color rgb="000E1110"/>
      <sz val="18"/>
    </font>
    <font>
      <name val="Arial"/>
      <color rgb="006B7370"/>
      <sz val="10"/>
    </font>
    <font>
      <name val="Arial"/>
      <b val="1"/>
      <color rgb="00FFFFFF"/>
      <sz val="9"/>
    </font>
    <font>
      <name val="Arial"/>
      <b val="1"/>
      <color rgb="000E1110"/>
      <sz val="10"/>
    </font>
    <font>
      <name val="Arial"/>
      <i val="1"/>
      <color rgb="006B7370"/>
      <sz val="10"/>
    </font>
    <font>
      <name val="Arial"/>
      <b val="1"/>
      <color rgb="002F6B5A"/>
      <sz val="26"/>
    </font>
    <font>
      <name val="Arial"/>
      <b val="1"/>
      <color rgb="002F6B5A"/>
      <sz val="20"/>
    </font>
    <font>
      <name val="Arial"/>
      <color rgb="003D4441"/>
      <sz val="8"/>
    </font>
  </fonts>
  <fills count="4">
    <fill>
      <patternFill/>
    </fill>
    <fill>
      <patternFill patternType="gray125"/>
    </fill>
    <fill>
      <patternFill patternType="solid">
        <fgColor rgb="00EEF4F1"/>
      </patternFill>
    </fill>
    <fill>
      <patternFill patternType="solid">
        <fgColor rgb="002F6B5A"/>
      </patternFill>
    </fill>
  </fills>
  <borders count="9">
    <border>
      <left/>
      <right/>
      <top/>
      <bottom/>
      <diagonal/>
    </border>
    <border>
      <bottom style="thin">
        <color rgb="00E4E6E5"/>
      </bottom>
    </border>
    <border>
      <left style="thin">
        <color rgb="00C9D9D1"/>
      </left>
      <right style="thin">
        <color rgb="00C9D9D1"/>
      </right>
      <top style="thin">
        <color rgb="00C9D9D1"/>
      </top>
      <bottom style="thin">
        <color rgb="00C9D9D1"/>
      </bottom>
    </border>
    <border>
      <top style="thin">
        <color rgb="003D4441"/>
      </top>
    </border>
    <border>
      <top style="thin">
        <color rgb="003D4441"/>
      </top>
      <bottom style="double">
        <color rgb="003D4441"/>
      </bottom>
    </border>
    <border>
      <right style="thick">
        <color rgb="00FFFFFF"/>
      </right>
    </border>
    <border>
      <left style="thick">
        <color rgb="00FFFFFF"/>
      </left>
    </border>
    <border/>
    <border>
      <bottom style="thin">
        <color rgb="003D4441"/>
      </bottom>
    </border>
  </borders>
  <cellStyleXfs count="1">
    <xf numFmtId="0" fontId="1" fillId="0" borderId="0"/>
  </cellStyleXfs>
  <cellXfs count="58">
    <xf numFmtId="0" fontId="0"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2" fillId="0" borderId="1" applyAlignment="1" pivotButton="0" quotePrefix="0" xfId="0">
      <alignment vertical="bottom"/>
    </xf>
    <xf numFmtId="0" fontId="0" fillId="0" borderId="1" pivotButton="0" quotePrefix="0" xfId="0"/>
    <xf numFmtId="0" fontId="5" fillId="0" borderId="0" applyAlignment="1" pivotButton="0" quotePrefix="0" xfId="0">
      <alignment vertical="center" indent="1"/>
    </xf>
    <xf numFmtId="0" fontId="5" fillId="2" borderId="2" applyAlignment="1" applyProtection="1" pivotButton="0" quotePrefix="0" xfId="0">
      <alignment horizontal="left" vertical="center" indent="1"/>
      <protection locked="0" hidden="0"/>
    </xf>
    <xf numFmtId="1" fontId="5" fillId="2" borderId="2" applyAlignment="1" applyProtection="1" pivotButton="0" quotePrefix="0" xfId="0">
      <alignment horizontal="right" vertical="center"/>
      <protection locked="0" hidden="0"/>
    </xf>
    <xf numFmtId="164" fontId="5" fillId="2" borderId="2" applyAlignment="1" applyProtection="1" pivotButton="0" quotePrefix="0" xfId="0">
      <alignment horizontal="right" vertical="center"/>
      <protection locked="0" hidden="0"/>
    </xf>
    <xf numFmtId="165" fontId="5" fillId="2" borderId="2" applyAlignment="1" applyProtection="1" pivotButton="0" quotePrefix="0" xfId="0">
      <alignment horizontal="right" vertical="center"/>
      <protection locked="0" hidden="0"/>
    </xf>
    <xf numFmtId="166" fontId="5" fillId="2" borderId="2" applyAlignment="1" applyProtection="1" pivotButton="0" quotePrefix="0" xfId="0">
      <alignment horizontal="right" vertical="center"/>
      <protection locked="0" hidden="0"/>
    </xf>
    <xf numFmtId="0" fontId="6" fillId="0" borderId="1" applyAlignment="1" pivotButton="0" quotePrefix="0" xfId="0">
      <alignment vertical="center" indent="1"/>
    </xf>
    <xf numFmtId="0" fontId="7" fillId="0" borderId="1" applyAlignment="1" pivotButton="0" quotePrefix="0" xfId="0">
      <alignment vertical="center" wrapText="1"/>
    </xf>
    <xf numFmtId="0" fontId="8" fillId="2" borderId="2" applyAlignment="1" pivotButton="0" quotePrefix="0" xfId="0">
      <alignment vertical="center" indent="1"/>
    </xf>
    <xf numFmtId="0" fontId="7" fillId="0" borderId="0" applyAlignment="1" pivotButton="0" quotePrefix="0" xfId="0">
      <alignment vertical="center" wrapText="1"/>
    </xf>
    <xf numFmtId="0" fontId="9" fillId="0" borderId="0" applyAlignment="1" pivotButton="0" quotePrefix="0" xfId="0">
      <alignment vertical="top" wrapText="1"/>
    </xf>
    <xf numFmtId="0" fontId="9" fillId="0" borderId="0" pivotButton="0" quotePrefix="0" xfId="0"/>
    <xf numFmtId="0" fontId="10" fillId="0" borderId="0" pivotButton="0" quotePrefix="0" xfId="0"/>
    <xf numFmtId="0" fontId="11" fillId="0" borderId="0" pivotButton="0" quotePrefix="0" xfId="0"/>
    <xf numFmtId="0" fontId="12" fillId="3" borderId="0" applyAlignment="1" pivotButton="0" quotePrefix="0" xfId="0">
      <alignment horizontal="left" vertical="center" wrapText="1" indent="1"/>
    </xf>
    <xf numFmtId="0" fontId="12" fillId="3" borderId="0" applyAlignment="1" pivotButton="0" quotePrefix="0" xfId="0">
      <alignment horizontal="right" vertical="center" wrapText="1"/>
    </xf>
    <xf numFmtId="0" fontId="5" fillId="0" borderId="1" applyAlignment="1" pivotButton="0" quotePrefix="0" xfId="0">
      <alignment vertical="center" indent="1"/>
    </xf>
    <xf numFmtId="166" fontId="5" fillId="0" borderId="1" applyAlignment="1" pivotButton="0" quotePrefix="0" xfId="0">
      <alignment vertical="center"/>
    </xf>
    <xf numFmtId="167" fontId="5" fillId="0" borderId="1" applyAlignment="1" pivotButton="0" quotePrefix="0" xfId="0">
      <alignment vertical="center"/>
    </xf>
    <xf numFmtId="0" fontId="13" fillId="0" borderId="3" applyAlignment="1" pivotButton="0" quotePrefix="0" xfId="0">
      <alignment vertical="center" indent="1"/>
    </xf>
    <xf numFmtId="166" fontId="13" fillId="0" borderId="3" applyAlignment="1" pivotButton="0" quotePrefix="0" xfId="0">
      <alignment vertical="center"/>
    </xf>
    <xf numFmtId="167" fontId="13" fillId="0" borderId="3" applyAlignment="1" pivotButton="0" quotePrefix="0" xfId="0">
      <alignment vertical="center"/>
    </xf>
    <xf numFmtId="0" fontId="14" fillId="2" borderId="2" applyAlignment="1" applyProtection="1" pivotButton="0" quotePrefix="0" xfId="0">
      <alignment horizontal="left" vertical="center" indent="1"/>
      <protection locked="0" hidden="0"/>
    </xf>
    <xf numFmtId="0" fontId="13" fillId="0" borderId="4" applyAlignment="1" pivotButton="0" quotePrefix="0" xfId="0">
      <alignment vertical="center" indent="1"/>
    </xf>
    <xf numFmtId="166" fontId="13" fillId="0" borderId="4" applyAlignment="1" pivotButton="0" quotePrefix="0" xfId="0">
      <alignment vertical="center"/>
    </xf>
    <xf numFmtId="0" fontId="0" fillId="0" borderId="4" pivotButton="0" quotePrefix="0" xfId="0"/>
    <xf numFmtId="0" fontId="7" fillId="0" borderId="0" applyAlignment="1" pivotButton="0" quotePrefix="0" xfId="0">
      <alignment vertical="top" wrapText="1"/>
    </xf>
    <xf numFmtId="0" fontId="13" fillId="0" borderId="1" applyAlignment="1" pivotButton="0" quotePrefix="0" xfId="0">
      <alignment vertical="center" indent="1"/>
    </xf>
    <xf numFmtId="166" fontId="13" fillId="0" borderId="1" applyAlignment="1" pivotButton="0" quotePrefix="0" xfId="0">
      <alignment vertical="center"/>
    </xf>
    <xf numFmtId="167" fontId="13" fillId="0" borderId="1" applyAlignment="1" pivotButton="0" quotePrefix="0" xfId="0">
      <alignment vertical="center"/>
    </xf>
    <xf numFmtId="0" fontId="13" fillId="0" borderId="1" applyAlignment="1" pivotButton="0" quotePrefix="0" xfId="0">
      <alignment horizontal="left" vertical="center" indent="1"/>
    </xf>
    <xf numFmtId="168" fontId="5" fillId="2" borderId="2" applyAlignment="1" applyProtection="1" pivotButton="0" quotePrefix="0" xfId="0">
      <alignment horizontal="right" vertical="center"/>
      <protection locked="0" hidden="0"/>
    </xf>
    <xf numFmtId="0" fontId="2" fillId="2" borderId="0" applyAlignment="1" pivotButton="0" quotePrefix="0" xfId="0">
      <alignment vertical="bottom" indent="1"/>
    </xf>
    <xf numFmtId="0" fontId="0" fillId="2" borderId="0" pivotButton="0" quotePrefix="0" xfId="0"/>
    <xf numFmtId="165" fontId="15" fillId="2" borderId="0" applyAlignment="1" pivotButton="0" quotePrefix="0" xfId="0">
      <alignment horizontal="left" vertical="center" indent="1"/>
    </xf>
    <xf numFmtId="0" fontId="4" fillId="2" borderId="0" applyAlignment="1" pivotButton="0" quotePrefix="0" xfId="0">
      <alignment vertical="top" indent="1"/>
    </xf>
    <xf numFmtId="164" fontId="5" fillId="0" borderId="1" applyAlignment="1" pivotButton="0" quotePrefix="0" xfId="0">
      <alignment vertical="center"/>
    </xf>
    <xf numFmtId="165" fontId="5" fillId="0" borderId="1" applyAlignment="1" pivotButton="0" quotePrefix="0" xfId="0">
      <alignment vertical="center"/>
    </xf>
    <xf numFmtId="165" fontId="13" fillId="0" borderId="3" applyAlignment="1" pivotButton="0" quotePrefix="0" xfId="0">
      <alignment vertical="center"/>
    </xf>
    <xf numFmtId="0" fontId="2" fillId="2" borderId="5" applyAlignment="1" pivotButton="0" quotePrefix="0" xfId="0">
      <alignment vertical="bottom" indent="1"/>
    </xf>
    <xf numFmtId="0" fontId="2" fillId="2" borderId="6" applyAlignment="1" pivotButton="0" quotePrefix="0" xfId="0">
      <alignment vertical="bottom" indent="1"/>
    </xf>
    <xf numFmtId="0" fontId="0" fillId="2" borderId="5" pivotButton="0" quotePrefix="0" xfId="0"/>
    <xf numFmtId="0" fontId="0" fillId="2" borderId="7" pivotButton="0" quotePrefix="0" xfId="0"/>
    <xf numFmtId="165" fontId="16" fillId="2" borderId="5" applyAlignment="1" pivotButton="0" quotePrefix="0" xfId="0">
      <alignment horizontal="left" vertical="center" indent="1"/>
    </xf>
    <xf numFmtId="169" fontId="16" fillId="2" borderId="6" applyAlignment="1" pivotButton="0" quotePrefix="0" xfId="0">
      <alignment horizontal="left" vertical="center" indent="1"/>
    </xf>
    <xf numFmtId="9" fontId="16" fillId="2" borderId="6" applyAlignment="1" pivotButton="0" quotePrefix="0" xfId="0">
      <alignment horizontal="left" vertical="center" indent="1"/>
    </xf>
    <xf numFmtId="0" fontId="7" fillId="2" borderId="5" applyAlignment="1" pivotButton="0" quotePrefix="0" xfId="0">
      <alignment vertical="top" indent="1"/>
    </xf>
    <xf numFmtId="0" fontId="7" fillId="2" borderId="6" applyAlignment="1" pivotButton="0" quotePrefix="0" xfId="0">
      <alignment vertical="top" indent="1"/>
    </xf>
    <xf numFmtId="0" fontId="0" fillId="0" borderId="3" pivotButton="0" quotePrefix="0" xfId="0"/>
    <xf numFmtId="0" fontId="0" fillId="0" borderId="8" pivotButton="0" quotePrefix="0" xfId="0"/>
    <xf numFmtId="0" fontId="17" fillId="0" borderId="0" applyAlignment="1" pivotButton="0" quotePrefix="0" xfId="0">
      <alignment vertical="top" wrapText="1"/>
    </xf>
    <xf numFmtId="0" fontId="9" fillId="0" borderId="0" applyAlignment="1" pivotButton="0" quotePrefix="0" xfId="0">
      <alignment vertical="center"/>
    </xf>
  </cellXfs>
  <cellStyles count="1">
    <cellStyle name="Normal" xfId="0" builtinId="0" hidden="0"/>
  </cellStyles>
  <dxfs count="4">
    <dxf>
      <font>
        <color rgb="00A8432F"/>
      </font>
    </dxf>
    <dxf>
      <font>
        <b val="1"/>
        <color rgb="00A8432F"/>
      </font>
    </dxf>
    <dxf>
      <font>
        <b val="1"/>
        <color rgb="009A6B12"/>
      </font>
    </dxf>
    <dxf>
      <font>
        <b val="1"/>
        <color rgb="002F6B5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Lockstep</author>
  </authors>
  <commentList>
    <comment ref="D8" authorId="0" shapeId="0">
      <text>
        <t>Starts equal to the budget. Overwrite with what you expect to collect.</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1</col>
      <colOff>19050</colOff>
      <row>1</row>
      <rowOff>38100</rowOff>
    </from>
    <ext cx="1828800" cy="3429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5</col>
      <colOff>581025</colOff>
      <row>1</row>
      <rowOff>19050</rowOff>
    </from>
    <ext cx="1114425" cy="209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7</col>
      <colOff>981075</colOff>
      <row>1</row>
      <rowOff>19050</rowOff>
    </from>
    <ext cx="1114425" cy="209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2</col>
      <colOff>0</colOff>
      <row>1</row>
      <rowOff>19050</rowOff>
    </from>
    <ext cx="1114425" cy="209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1</col>
      <colOff>0</colOff>
      <row>36</row>
      <rowOff>47625</rowOff>
    </from>
    <ext cx="714375" cy="1333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ockstepmanagement.com"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2F6B5A"/>
    <outlinePr summaryBelow="1" summaryRight="1"/>
    <pageSetUpPr fitToPage="1"/>
  </sheetPr>
  <dimension ref="B4:C25"/>
  <sheetViews>
    <sheetView showGridLines="0" zoomScale="100" workbookViewId="0">
      <selection activeCell="C9" sqref="C9"/>
    </sheetView>
  </sheetViews>
  <sheetFormatPr baseColWidth="8" defaultRowHeight="15"/>
  <cols>
    <col width="2.5" customWidth="1" min="1" max="1"/>
    <col width="46" customWidth="1" min="2" max="2"/>
    <col width="38" customWidth="1" min="3" max="3"/>
    <col width="4" customWidth="1" min="4" max="4"/>
  </cols>
  <sheetData>
    <row r="1" ht="12" customHeight="1"/>
    <row r="2" ht="40" customHeight="1"/>
    <row r="3" ht="14" customHeight="1"/>
    <row r="4">
      <c r="B4" s="1" t="inlineStr">
        <is>
          <t>FREE TEMPLATE FOR HOA BOARDS AND TREASURERS</t>
        </is>
      </c>
    </row>
    <row r="5" ht="34" customHeight="1">
      <c r="B5" s="2" t="inlineStr">
        <is>
          <t>HOA budget builder</t>
        </is>
      </c>
    </row>
    <row r="6" ht="30" customHeight="1">
      <c r="B6" s="3" t="inlineStr">
        <is>
          <t>Build next year's operating budget, set the reserve contribution and see the dues it takes. Sample numbers for a 50-home condo association are filled in; replace them with yours.</t>
        </is>
      </c>
    </row>
    <row r="8" ht="22" customHeight="1">
      <c r="B8" s="4" t="inlineStr">
        <is>
          <t>YOUR ASSOCIATION</t>
        </is>
      </c>
      <c r="C8" s="5" t="n"/>
    </row>
    <row r="9" ht="21" customHeight="1">
      <c r="B9" s="6" t="inlineStr">
        <is>
          <t>Association name</t>
        </is>
      </c>
      <c r="C9" s="7" t="inlineStr">
        <is>
          <t>Valley View Condominium Association</t>
        </is>
      </c>
    </row>
    <row r="10" ht="21" customHeight="1">
      <c r="B10" s="6" t="inlineStr">
        <is>
          <t>Fiscal year being budgeted</t>
        </is>
      </c>
      <c r="C10" s="8" t="n">
        <v>2027</v>
      </c>
    </row>
    <row r="11" ht="21" customHeight="1">
      <c r="B11" s="6" t="inlineStr">
        <is>
          <t>Number of homes</t>
        </is>
      </c>
      <c r="C11" s="9" t="n">
        <v>50</v>
      </c>
    </row>
    <row r="12" ht="21" customHeight="1">
      <c r="B12" s="6" t="inlineStr">
        <is>
          <t>Current monthly dues per home</t>
        </is>
      </c>
      <c r="C12" s="10" t="n">
        <v>300</v>
      </c>
    </row>
    <row r="13" ht="21" customHeight="1">
      <c r="B13" s="6" t="inlineStr">
        <is>
          <t>Reserve balance at start of the fiscal year</t>
        </is>
      </c>
      <c r="C13" s="11" t="n">
        <v>210000</v>
      </c>
    </row>
    <row r="14" ht="21" customHeight="1">
      <c r="B14" s="6" t="inlineStr">
        <is>
          <t>Round proposed dues up to the nearest</t>
        </is>
      </c>
      <c r="C14" s="10" t="n">
        <v>1</v>
      </c>
    </row>
    <row r="16" ht="22" customHeight="1">
      <c r="B16" s="4" t="inlineStr">
        <is>
          <t>HOW IT WORKS</t>
        </is>
      </c>
      <c r="C16" s="5" t="n"/>
    </row>
    <row r="17" ht="30" customHeight="1">
      <c r="B17" s="12" t="inlineStr">
        <is>
          <t>1   Operating budget</t>
        </is>
      </c>
      <c r="C17" s="13" t="inlineStr">
        <is>
          <t>This year's budget, how this year will likely end, and next year's proposal.</t>
        </is>
      </c>
    </row>
    <row r="18" ht="30" customHeight="1">
      <c r="B18" s="12" t="inlineStr">
        <is>
          <t>2   Reserves</t>
        </is>
      </c>
      <c r="C18" s="13" t="inlineStr">
        <is>
          <t>List major components and set the reserve contribution.</t>
        </is>
      </c>
    </row>
    <row r="19" ht="30" customHeight="1">
      <c r="B19" s="12" t="inlineStr">
        <is>
          <t>3   Dues</t>
        </is>
      </c>
      <c r="C19" s="13" t="inlineStr">
        <is>
          <t>The dues it takes. Enter your own number if the board picks one.</t>
        </is>
      </c>
    </row>
    <row r="20" ht="30" customHeight="1">
      <c r="B20" s="12" t="inlineStr">
        <is>
          <t>4   Summary</t>
        </is>
      </c>
      <c r="C20" s="13" t="inlineStr">
        <is>
          <t>One printable page for the owner budget packet.</t>
        </is>
      </c>
    </row>
    <row r="22" ht="24" customHeight="1">
      <c r="B22" s="14" t="inlineStr">
        <is>
          <t>Shaded cells</t>
        </is>
      </c>
      <c r="C22" s="15" t="inlineStr">
        <is>
          <t>are yours to fill in. Everything else calculates.</t>
        </is>
      </c>
    </row>
    <row r="23" ht="24" customHeight="1">
      <c r="C23" s="16" t="inlineStr">
        <is>
          <t>Formulas are locked so they can't be typed over. To change one: Review &gt; Unprotect Sheet (no password).</t>
        </is>
      </c>
    </row>
    <row r="25">
      <c r="B25" s="17" t="inlineStr">
        <is>
          <t>Lockstep Management · HOA, rental and commercial management in Durango and La Plata County · lockstepmanagement.com</t>
        </is>
      </c>
    </row>
  </sheetData>
  <sheetProtection selectLockedCells="0" selectUnlockedCells="0" sheet="1" objects="0" insertRows="1" insertHyperlinks="1" autoFilter="1" scenarios="0" formatColumns="0" deleteColumns="1" insertColumns="1" pivotTables="1" deleteRows="1" formatCells="1" formatRows="0" sort="1"/>
  <mergeCells count="2">
    <mergeCell ref="B25:C25"/>
    <mergeCell ref="B6:C6"/>
  </mergeCells>
  <dataValidations count="5">
    <dataValidation sqref="C10" showDropDown="0" showInputMessage="1" showErrorMessage="1" allowBlank="0" error="Enter a four-digit year." promptTitle="Fiscal year" prompt="The year you're budgeting for, e.g. 2027." type="whole" operator="between">
      <formula1>2000</formula1>
      <formula2>2100</formula2>
    </dataValidation>
    <dataValidation sqref="C11" showDropDown="0" showInputMessage="1" showErrorMessage="1" allowBlank="0" error="Enter a whole number above zero." promptTitle="Number of homes" prompt="Every home or unit that pays dues." type="whole" operator="greaterThan">
      <formula1>0</formula1>
    </dataValidation>
    <dataValidation sqref="C12" showDropDown="0" showInputMessage="1" showErrorMessage="1" allowBlank="0" error="Enter zero or more." promptTitle="Current dues" prompt="What each home pays per month today." type="decimal" operator="greaterThanOrEqual">
      <formula1>0</formula1>
    </dataValidation>
    <dataValidation sqref="C13" showDropDown="0" showInputMessage="1" showErrorMessage="1" allowBlank="0" error="Enter zero or more." promptTitle="Reserve balance" prompt="Your best estimate for the first day of the year you're budgeting, not today's balance." type="decimal" operator="greaterThanOrEqual">
      <formula1>0</formula1>
    </dataValidation>
    <dataValidation sqref="C14" showDropDown="0" showInputMessage="1" showErrorMessage="1" allowBlank="0" error="Enter zero or more." promptTitle="Rounding" prompt="Proposed dues round up to this amount. Use 0 for no rounding." type="decimal" operator="greaterThanOrEqual">
      <formula1>0</formula1>
    </dataValidation>
  </dataValidations>
  <hyperlinks>
    <hyperlink ref="B17" location="'Operating budget'!A1" display="1   Operating budget"/>
    <hyperlink ref="B18" location="'Reserves'!A1" display="2   Reserves"/>
    <hyperlink ref="B19" location="'Dues'!A1" display="3   Dues"/>
    <hyperlink ref="B20" location="'Summary'!A1" display="4   Summary"/>
    <hyperlink xmlns:r="http://schemas.openxmlformats.org/officeDocument/2006/relationships" ref="B25" r:id="rId1"/>
  </hyperlinks>
  <printOptions horizontalCentered="1"/>
  <pageMargins left="0.5" right="0.5" top="0.5" bottom="0.6" header="0.5" footer="0.5"/>
  <pageSetup orientation="portrait" paperSize="1" fitToHeight="1" fitToWidth="1"/>
  <headerFooter>
    <oddHeader/>
    <oddFooter>&amp;R&amp;8 &amp;K6B7370Page &amp;P of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tabColor rgb="002F6B5A"/>
    <outlinePr summaryBelow="1" summaryRight="1"/>
    <pageSetUpPr fitToPage="1"/>
  </sheetPr>
  <dimension ref="B2:G41"/>
  <sheetViews>
    <sheetView showGridLines="0" zoomScale="100" workbookViewId="0">
      <pane xSplit="2" ySplit="6" topLeftCell="C7" activePane="bottomRight" state="frozen"/>
      <selection pane="topRight" activeCell="E15" sqref="E15"/>
      <selection pane="bottomLeft"/>
      <selection pane="bottomRight" activeCell="A1" sqref="A1"/>
    </sheetView>
  </sheetViews>
  <sheetFormatPr baseColWidth="8" defaultRowHeight="15"/>
  <cols>
    <col width="2.5" customWidth="1" min="1" max="1"/>
    <col width="44" customWidth="1" min="2" max="2"/>
    <col width="15" customWidth="1" min="3" max="3"/>
    <col width="15" customWidth="1" min="4" max="4"/>
    <col width="15" customWidth="1" min="5" max="5"/>
    <col width="13" customWidth="1" min="6" max="6"/>
    <col width="11" customWidth="1" min="7" max="7"/>
    <col width="3" customWidth="1" min="8" max="8"/>
  </cols>
  <sheetData>
    <row r="1" ht="12" customHeight="1"/>
    <row r="2">
      <c r="B2" s="1" t="inlineStr">
        <is>
          <t>STEP 1 OF 4</t>
        </is>
      </c>
    </row>
    <row r="3" ht="28" customHeight="1">
      <c r="B3" s="18" t="inlineStr">
        <is>
          <t>Operating budget</t>
        </is>
      </c>
    </row>
    <row r="4">
      <c r="B4" s="19">
        <f>IF('Start here'!$C$9&lt;&gt;"",'Start here'!$C$9&amp;" · ","")&amp;"Fiscal year "&amp;'Start here'!$C$10</f>
        <v/>
      </c>
    </row>
    <row r="6" ht="32" customHeight="1">
      <c r="B6" s="20" t="inlineStr">
        <is>
          <t>Line item</t>
        </is>
      </c>
      <c r="C6" s="21">
        <f>"FY"&amp;('Start here'!$C$10-1)&amp;" budget"</f>
        <v/>
      </c>
      <c r="D6" s="21">
        <f>"FY"&amp;('Start here'!$C$10-1)&amp;" forecast"</f>
        <v/>
      </c>
      <c r="E6" s="21">
        <f>"FY"&amp;'Start here'!$C$10&amp;" proposed"</f>
        <v/>
      </c>
      <c r="F6" s="21" t="inlineStr">
        <is>
          <t>Change ($)</t>
        </is>
      </c>
      <c r="G6" s="21" t="inlineStr">
        <is>
          <t>Change (%)</t>
        </is>
      </c>
    </row>
    <row r="7" ht="22" customHeight="1">
      <c r="B7" s="4" t="inlineStr">
        <is>
          <t>INCOME</t>
        </is>
      </c>
      <c r="C7" s="5" t="n"/>
      <c r="D7" s="5" t="n"/>
      <c r="E7" s="5" t="n"/>
      <c r="F7" s="5" t="n"/>
      <c r="G7" s="5" t="n"/>
    </row>
    <row r="8" ht="19" customHeight="1">
      <c r="B8" s="22" t="inlineStr">
        <is>
          <t>Assessment income (dues)</t>
        </is>
      </c>
      <c r="C8" s="23">
        <f>'Start here'!$C$12*'Start here'!$C$11*12</f>
        <v/>
      </c>
      <c r="D8" s="11">
        <f>C8</f>
        <v/>
      </c>
      <c r="E8" s="23">
        <f>Dues!$C$26</f>
        <v/>
      </c>
      <c r="F8" s="23">
        <f>E8-C8</f>
        <v/>
      </c>
      <c r="G8" s="24">
        <f>IF(C8=0,"",F8/C8)</f>
        <v/>
      </c>
    </row>
    <row r="9" ht="19" customHeight="1">
      <c r="B9" s="22" t="inlineStr">
        <is>
          <t>Late fees and collection charges</t>
        </is>
      </c>
      <c r="C9" s="11" t="n">
        <v>600</v>
      </c>
      <c r="D9" s="11" t="n">
        <v>750</v>
      </c>
      <c r="E9" s="11" t="n">
        <v>600</v>
      </c>
      <c r="F9" s="23">
        <f>E9-C9</f>
        <v/>
      </c>
      <c r="G9" s="24">
        <f>IF(C9=0,"",F9/C9)</f>
        <v/>
      </c>
    </row>
    <row r="10" ht="19" customHeight="1">
      <c r="B10" s="22" t="inlineStr">
        <is>
          <t>Interest income (operating account)</t>
        </is>
      </c>
      <c r="C10" s="11" t="n">
        <v>400</v>
      </c>
      <c r="D10" s="11" t="n">
        <v>520</v>
      </c>
      <c r="E10" s="11" t="n">
        <v>450</v>
      </c>
      <c r="F10" s="23">
        <f>E10-C10</f>
        <v/>
      </c>
      <c r="G10" s="24">
        <f>IF(C10=0,"",F10/C10)</f>
        <v/>
      </c>
    </row>
    <row r="11" ht="19" customHeight="1">
      <c r="B11" s="22" t="inlineStr">
        <is>
          <t>Other income</t>
        </is>
      </c>
      <c r="C11" s="11" t="n">
        <v>0</v>
      </c>
      <c r="D11" s="11" t="n">
        <v>0</v>
      </c>
      <c r="E11" s="11" t="n">
        <v>0</v>
      </c>
      <c r="F11" s="23">
        <f>E11-C11</f>
        <v/>
      </c>
      <c r="G11" s="24">
        <f>IF(C11=0,"",F11/C11)</f>
        <v/>
      </c>
    </row>
    <row r="12" ht="21" customHeight="1">
      <c r="B12" s="25" t="inlineStr">
        <is>
          <t>Total income</t>
        </is>
      </c>
      <c r="C12" s="26">
        <f>SUM(C8:C11)</f>
        <v/>
      </c>
      <c r="D12" s="26">
        <f>SUM(D8:D11)</f>
        <v/>
      </c>
      <c r="E12" s="26">
        <f>SUM(E8:E11)</f>
        <v/>
      </c>
      <c r="F12" s="26">
        <f>E12-C12</f>
        <v/>
      </c>
      <c r="G12" s="27">
        <f>IF(C12=0,"",F12/C12)</f>
        <v/>
      </c>
    </row>
    <row r="14" ht="22" customHeight="1">
      <c r="B14" s="4" t="inlineStr">
        <is>
          <t>OPERATING EXPENSES</t>
        </is>
      </c>
      <c r="C14" s="5" t="n"/>
      <c r="D14" s="5" t="n"/>
      <c r="E14" s="5" t="n"/>
      <c r="F14" s="5" t="n"/>
      <c r="G14" s="5" t="n"/>
    </row>
    <row r="15" ht="19" customHeight="1">
      <c r="B15" s="22" t="inlineStr">
        <is>
          <t>Insurance</t>
        </is>
      </c>
      <c r="C15" s="11" t="n">
        <v>42000</v>
      </c>
      <c r="D15" s="11" t="n">
        <v>44500</v>
      </c>
      <c r="E15" s="11" t="n">
        <v>49000</v>
      </c>
      <c r="F15" s="23">
        <f>E15-C15</f>
        <v/>
      </c>
      <c r="G15" s="24">
        <f>IF(C15=0,"",F15/C15)</f>
        <v/>
      </c>
    </row>
    <row r="16" ht="19" customHeight="1">
      <c r="B16" s="22" t="inlineStr">
        <is>
          <t>Landscaping and grounds</t>
        </is>
      </c>
      <c r="C16" s="11" t="n">
        <v>14000</v>
      </c>
      <c r="D16" s="11" t="n">
        <v>13600</v>
      </c>
      <c r="E16" s="11" t="n">
        <v>14500</v>
      </c>
      <c r="F16" s="23">
        <f>E16-C16</f>
        <v/>
      </c>
      <c r="G16" s="24">
        <f>IF(C16=0,"",F16/C16)</f>
        <v/>
      </c>
    </row>
    <row r="17" ht="19" customHeight="1">
      <c r="B17" s="22" t="inlineStr">
        <is>
          <t>Snow removal</t>
        </is>
      </c>
      <c r="C17" s="11" t="n">
        <v>18000</v>
      </c>
      <c r="D17" s="11" t="n">
        <v>21500</v>
      </c>
      <c r="E17" s="11" t="n">
        <v>20000</v>
      </c>
      <c r="F17" s="23">
        <f>E17-C17</f>
        <v/>
      </c>
      <c r="G17" s="24">
        <f>IF(C17=0,"",F17/C17)</f>
        <v/>
      </c>
    </row>
    <row r="18" ht="19" customHeight="1">
      <c r="B18" s="22" t="inlineStr">
        <is>
          <t>Utilities (common-area electric and gas)</t>
        </is>
      </c>
      <c r="C18" s="11" t="n">
        <v>9000</v>
      </c>
      <c r="D18" s="11" t="n">
        <v>9400</v>
      </c>
      <c r="E18" s="11" t="n">
        <v>9800</v>
      </c>
      <c r="F18" s="23">
        <f>E18-C18</f>
        <v/>
      </c>
      <c r="G18" s="24">
        <f>IF(C18=0,"",F18/C18)</f>
        <v/>
      </c>
    </row>
    <row r="19" ht="19" customHeight="1">
      <c r="B19" s="22" t="inlineStr">
        <is>
          <t>Water and sewer</t>
        </is>
      </c>
      <c r="C19" s="11" t="n">
        <v>16000</v>
      </c>
      <c r="D19" s="11" t="n">
        <v>16800</v>
      </c>
      <c r="E19" s="11" t="n">
        <v>17600</v>
      </c>
      <c r="F19" s="23">
        <f>E19-C19</f>
        <v/>
      </c>
      <c r="G19" s="24">
        <f>IF(C19=0,"",F19/C19)</f>
        <v/>
      </c>
    </row>
    <row r="20" ht="19" customHeight="1">
      <c r="B20" s="22" t="inlineStr">
        <is>
          <t>Trash and recycling</t>
        </is>
      </c>
      <c r="C20" s="11" t="n">
        <v>7500</v>
      </c>
      <c r="D20" s="11" t="n">
        <v>7800</v>
      </c>
      <c r="E20" s="11" t="n">
        <v>8200</v>
      </c>
      <c r="F20" s="23">
        <f>E20-C20</f>
        <v/>
      </c>
      <c r="G20" s="24">
        <f>IF(C20=0,"",F20/C20)</f>
        <v/>
      </c>
    </row>
    <row r="21" ht="19" customHeight="1">
      <c r="B21" s="22" t="inlineStr">
        <is>
          <t>Management</t>
        </is>
      </c>
      <c r="C21" s="11" t="n">
        <v>15000</v>
      </c>
      <c r="D21" s="11" t="n">
        <v>15000</v>
      </c>
      <c r="E21" s="11" t="n">
        <v>15000</v>
      </c>
      <c r="F21" s="23">
        <f>E21-C21</f>
        <v/>
      </c>
      <c r="G21" s="24">
        <f>IF(C21=0,"",F21/C21)</f>
        <v/>
      </c>
    </row>
    <row r="22" ht="19" customHeight="1">
      <c r="B22" s="22" t="inlineStr">
        <is>
          <t>Legal and accounting</t>
        </is>
      </c>
      <c r="C22" s="11" t="n">
        <v>4500</v>
      </c>
      <c r="D22" s="11" t="n">
        <v>4500</v>
      </c>
      <c r="E22" s="11" t="n">
        <v>4800</v>
      </c>
      <c r="F22" s="23">
        <f>E22-C22</f>
        <v/>
      </c>
      <c r="G22" s="24">
        <f>IF(C22=0,"",F22/C22)</f>
        <v/>
      </c>
    </row>
    <row r="23" ht="19" customHeight="1">
      <c r="B23" s="22" t="inlineStr">
        <is>
          <t>Repairs and maintenance</t>
        </is>
      </c>
      <c r="C23" s="11" t="n">
        <v>12000</v>
      </c>
      <c r="D23" s="11" t="n">
        <v>14200</v>
      </c>
      <c r="E23" s="11" t="n">
        <v>13500</v>
      </c>
      <c r="F23" s="23">
        <f>E23-C23</f>
        <v/>
      </c>
      <c r="G23" s="24">
        <f>IF(C23=0,"",F23/C23)</f>
        <v/>
      </c>
    </row>
    <row r="24" ht="19" customHeight="1">
      <c r="B24" s="22" t="inlineStr">
        <is>
          <t>Administrative (incl. state HOA registration)</t>
        </is>
      </c>
      <c r="C24" s="11" t="n">
        <v>2500</v>
      </c>
      <c r="D24" s="11" t="n">
        <v>2300</v>
      </c>
      <c r="E24" s="11" t="n">
        <v>2600</v>
      </c>
      <c r="F24" s="23">
        <f>E24-C24</f>
        <v/>
      </c>
      <c r="G24" s="24">
        <f>IF(C24=0,"",F24/C24)</f>
        <v/>
      </c>
    </row>
    <row r="25" ht="19" customHeight="1">
      <c r="B25" s="22" t="inlineStr">
        <is>
          <t>Bad debt allowance</t>
        </is>
      </c>
      <c r="C25" s="11" t="n">
        <v>1800</v>
      </c>
      <c r="D25" s="11" t="n">
        <v>900</v>
      </c>
      <c r="E25" s="11" t="n">
        <v>1900</v>
      </c>
      <c r="F25" s="23">
        <f>E25-C25</f>
        <v/>
      </c>
      <c r="G25" s="24">
        <f>IF(C25=0,"",F25/C25)</f>
        <v/>
      </c>
    </row>
    <row r="26" ht="19" customHeight="1">
      <c r="B26" s="22" t="inlineStr">
        <is>
          <t>Income taxes (Form 1120-H)</t>
        </is>
      </c>
      <c r="C26" s="11" t="n">
        <v>300</v>
      </c>
      <c r="D26" s="11" t="n">
        <v>300</v>
      </c>
      <c r="E26" s="11" t="n">
        <v>300</v>
      </c>
      <c r="F26" s="23">
        <f>E26-C26</f>
        <v/>
      </c>
      <c r="G26" s="24">
        <f>IF(C26=0,"",F26/C26)</f>
        <v/>
      </c>
    </row>
    <row r="27" ht="19" customHeight="1">
      <c r="B27" s="22" t="inlineStr">
        <is>
          <t>Contingency</t>
        </is>
      </c>
      <c r="C27" s="11" t="n">
        <v>5000</v>
      </c>
      <c r="D27" s="11" t="n">
        <v>0</v>
      </c>
      <c r="E27" s="11" t="n">
        <v>5000</v>
      </c>
      <c r="F27" s="23">
        <f>E27-C27</f>
        <v/>
      </c>
      <c r="G27" s="24">
        <f>IF(C27=0,"",F27/C27)</f>
        <v/>
      </c>
    </row>
    <row r="28" ht="19" customHeight="1">
      <c r="B28" s="28" t="inlineStr">
        <is>
          <t>Other (rename me)</t>
        </is>
      </c>
      <c r="C28" s="11" t="n">
        <v>0</v>
      </c>
      <c r="D28" s="11" t="n">
        <v>0</v>
      </c>
      <c r="E28" s="11" t="n">
        <v>0</v>
      </c>
      <c r="F28" s="23">
        <f>E28-C28</f>
        <v/>
      </c>
      <c r="G28" s="24">
        <f>IF(C28=0,"",F28/C28)</f>
        <v/>
      </c>
    </row>
    <row r="29" ht="19" customHeight="1">
      <c r="B29" s="28" t="inlineStr">
        <is>
          <t>Other (rename me)</t>
        </is>
      </c>
      <c r="C29" s="11" t="n">
        <v>0</v>
      </c>
      <c r="D29" s="11" t="n">
        <v>0</v>
      </c>
      <c r="E29" s="11" t="n">
        <v>0</v>
      </c>
      <c r="F29" s="23">
        <f>E29-C29</f>
        <v/>
      </c>
      <c r="G29" s="24">
        <f>IF(C29=0,"",F29/C29)</f>
        <v/>
      </c>
    </row>
    <row r="30" ht="21" customHeight="1">
      <c r="B30" s="25" t="inlineStr">
        <is>
          <t>Total operating expenses</t>
        </is>
      </c>
      <c r="C30" s="26">
        <f>SUM(C15:C29)</f>
        <v/>
      </c>
      <c r="D30" s="26">
        <f>SUM(D15:D29)</f>
        <v/>
      </c>
      <c r="E30" s="26">
        <f>SUM(E15:E29)</f>
        <v/>
      </c>
      <c r="F30" s="26">
        <f>E30-C30</f>
        <v/>
      </c>
      <c r="G30" s="27">
        <f>IF(C30=0,"",F30/C30)</f>
        <v/>
      </c>
    </row>
    <row r="32" ht="22" customHeight="1">
      <c r="B32" s="4" t="inlineStr">
        <is>
          <t>RESERVES</t>
        </is>
      </c>
      <c r="C32" s="5" t="n"/>
      <c r="D32" s="5" t="n"/>
      <c r="E32" s="5" t="n"/>
      <c r="F32" s="5" t="n"/>
      <c r="G32" s="5" t="n"/>
    </row>
    <row r="33" ht="19" customHeight="1">
      <c r="B33" s="22" t="inlineStr">
        <is>
          <t>Reserve contribution</t>
        </is>
      </c>
      <c r="C33" s="11" t="n">
        <v>33000</v>
      </c>
      <c r="D33" s="11">
        <f>C33</f>
        <v/>
      </c>
      <c r="E33" s="23">
        <f>Reserves!$C$7</f>
        <v/>
      </c>
      <c r="F33" s="23">
        <f>E33-C33</f>
        <v/>
      </c>
      <c r="G33" s="24">
        <f>IF(C33=0,"",F33/C33)</f>
        <v/>
      </c>
    </row>
    <row r="34" ht="21" customHeight="1">
      <c r="B34" s="25" t="inlineStr">
        <is>
          <t>Total expenses and reserve contribution</t>
        </is>
      </c>
      <c r="C34" s="26">
        <f>C30+C33</f>
        <v/>
      </c>
      <c r="D34" s="26">
        <f>D30+D33</f>
        <v/>
      </c>
      <c r="E34" s="26">
        <f>E30+E33</f>
        <v/>
      </c>
      <c r="F34" s="26">
        <f>E34-C34</f>
        <v/>
      </c>
      <c r="G34" s="27">
        <f>IF(C34=0,"",F34/C34)</f>
        <v/>
      </c>
    </row>
    <row r="36" ht="21" customHeight="1">
      <c r="B36" s="29" t="inlineStr">
        <is>
          <t>Surplus / (deficit)</t>
        </is>
      </c>
      <c r="C36" s="30">
        <f>C12-C34</f>
        <v/>
      </c>
      <c r="D36" s="30">
        <f>D12-D34</f>
        <v/>
      </c>
      <c r="E36" s="30">
        <f>E12-E34</f>
        <v/>
      </c>
      <c r="F36" s="30">
        <f>E36-C36</f>
        <v/>
      </c>
      <c r="G36" s="31" t="n"/>
    </row>
    <row r="38">
      <c r="B38" s="1" t="inlineStr">
        <is>
          <t>NOTES</t>
        </is>
      </c>
    </row>
    <row r="39" ht="64" customHeight="1">
      <c r="B39" s="32" t="inlineStr">
        <is>
          <t>Budget-year assessments are current dues × homes × 12. Proposed assessments come from the Dues tab, so the proposed column shows a surplus only from rounding or a board-chosen dues amount. The forecast is your best estimate of how this year will end; leave contingency out of it. Interest on reserve accounts normally stays in reserves, so list only operating-account interest. Most associations file Form 1120-H and pay tax on interest and other non-dues income.</t>
        </is>
      </c>
    </row>
    <row r="41">
      <c r="B41" s="17" t="inlineStr">
        <is>
          <t>HOA budget builder from Lockstep Management · lockstepmanagement.com</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9:G39"/>
  </mergeCells>
  <conditionalFormatting sqref="C36:F36">
    <cfRule type="cellIs" priority="1" operator="lessThan" dxfId="0">
      <formula>0</formula>
    </cfRule>
  </conditionalFormatting>
  <printOptions horizontalCentered="1"/>
  <pageMargins left="0.5" right="0.5" top="0.5" bottom="0.6" header="0.5" footer="0.5"/>
  <pageSetup orientation="portrait" paperSize="1" fitToHeight="1" fitToWidth="1"/>
  <headerFooter>
    <oddHeader/>
    <oddFooter>&amp;R&amp;8 &amp;K6B7370Page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tabColor rgb="002F6B5A"/>
    <outlinePr summaryBelow="1" summaryRight="1"/>
    <pageSetUpPr fitToPage="1"/>
  </sheetPr>
  <dimension ref="B2:I39"/>
  <sheetViews>
    <sheetView showGridLines="0" zoomScale="100" workbookViewId="0">
      <selection activeCell="C7" sqref="C7"/>
    </sheetView>
  </sheetViews>
  <sheetFormatPr baseColWidth="8" defaultRowHeight="15"/>
  <cols>
    <col width="2.5" customWidth="1" min="1" max="1"/>
    <col width="34" customWidth="1" min="2" max="2"/>
    <col width="13" customWidth="1" min="3" max="3"/>
    <col width="13" customWidth="1" min="4" max="4"/>
    <col width="15" customWidth="1" min="5" max="5"/>
    <col width="15" customWidth="1" min="6" max="6"/>
    <col width="15" customWidth="1" min="7" max="7"/>
    <col width="16" customWidth="1" min="8" max="8"/>
    <col width="14" customWidth="1" min="9" max="9"/>
    <col width="3" customWidth="1" min="10" max="10"/>
  </cols>
  <sheetData>
    <row r="1" ht="12" customHeight="1"/>
    <row r="2">
      <c r="B2" s="1" t="inlineStr">
        <is>
          <t>STEP 2 OF 4</t>
        </is>
      </c>
    </row>
    <row r="3" ht="28" customHeight="1">
      <c r="B3" s="18" t="inlineStr">
        <is>
          <t>Reserves</t>
        </is>
      </c>
    </row>
    <row r="4">
      <c r="B4" s="19">
        <f>IF('Start here'!$C$9&lt;&gt;"",'Start here'!$C$9&amp;" · ","")&amp;"Fiscal year "&amp;'Start here'!$C$10</f>
        <v/>
      </c>
    </row>
    <row r="6" ht="22" customHeight="1">
      <c r="B6" s="4" t="inlineStr">
        <is>
          <t>CONTRIBUTION</t>
        </is>
      </c>
      <c r="C6" s="5" t="n"/>
      <c r="D6" s="5" t="n"/>
    </row>
    <row r="7" ht="19" customHeight="1">
      <c r="B7" s="33" t="inlineStr">
        <is>
          <t>Reserve contribution in this budget</t>
        </is>
      </c>
      <c r="C7" s="11" t="n">
        <v>50000</v>
      </c>
      <c r="D7" s="5" t="n"/>
    </row>
    <row r="8" ht="19" customHeight="1">
      <c r="B8" s="22" t="inlineStr">
        <is>
          <t>Suggested, from the component list</t>
        </is>
      </c>
      <c r="C8" s="23">
        <f>I34</f>
        <v/>
      </c>
      <c r="D8" s="5" t="n"/>
    </row>
    <row r="9" ht="19" customHeight="1">
      <c r="B9" s="22" t="inlineStr">
        <is>
          <t>Suggested less budgeted</t>
        </is>
      </c>
      <c r="C9" s="23">
        <f>C8-C7</f>
        <v/>
      </c>
      <c r="D9" s="5" t="n"/>
    </row>
    <row r="11" ht="22" customHeight="1">
      <c r="B11" s="4" t="inlineStr">
        <is>
          <t>RESERVE BALANCE</t>
        </is>
      </c>
      <c r="C11" s="5" t="n"/>
      <c r="D11" s="5" t="n"/>
    </row>
    <row r="12" ht="19" customHeight="1">
      <c r="B12" s="22" t="inlineStr">
        <is>
          <t>Balance at start of the fiscal year</t>
        </is>
      </c>
      <c r="C12" s="23">
        <f>'Start here'!$C$13</f>
        <v/>
      </c>
      <c r="D12" s="5" t="n"/>
    </row>
    <row r="13" ht="19" customHeight="1">
      <c r="B13" s="22" t="inlineStr">
        <is>
          <t>Planned reserve spending this year</t>
        </is>
      </c>
      <c r="C13" s="11" t="n">
        <v>0</v>
      </c>
      <c r="D13" s="5" t="n"/>
    </row>
    <row r="14" ht="19" customHeight="1">
      <c r="B14" s="33" t="inlineStr">
        <is>
          <t>Projected balance at year end</t>
        </is>
      </c>
      <c r="C14" s="34">
        <f>C12+C7-C13</f>
        <v/>
      </c>
      <c r="D14" s="5" t="n"/>
    </row>
    <row r="15" ht="19" customHeight="1">
      <c r="B15" s="33" t="inlineStr">
        <is>
          <t>Percent funded at start of year</t>
        </is>
      </c>
      <c r="C15" s="35">
        <f>IF(F34&gt;0,C12/F34,"")</f>
        <v/>
      </c>
      <c r="D15" s="36">
        <f>IF(C15="","",IF(C15&lt;0.3,"Weak",IF(C15&lt;0.7,"Fair","Strong")))</f>
        <v/>
      </c>
    </row>
    <row r="17" ht="22" customHeight="1">
      <c r="B17" s="4" t="inlineStr">
        <is>
          <t>COMPONENTS</t>
        </is>
      </c>
      <c r="C17" s="5" t="n"/>
      <c r="D17" s="5" t="n"/>
      <c r="E17" s="5" t="n"/>
      <c r="F17" s="5" t="n"/>
      <c r="G17" s="5" t="n"/>
      <c r="H17" s="5" t="n"/>
      <c r="I17" s="5" t="n"/>
    </row>
    <row r="18" ht="19" customHeight="1">
      <c r="B18" s="22" t="inlineStr">
        <is>
          <t>Annual inflation for replacement costs</t>
        </is>
      </c>
      <c r="C18" s="37" t="n">
        <v>0.03</v>
      </c>
      <c r="D18" s="5" t="n"/>
    </row>
    <row r="20" ht="32" customHeight="1">
      <c r="B20" s="20" t="inlineStr">
        <is>
          <t>Component</t>
        </is>
      </c>
      <c r="C20" s="21" t="inlineStr">
        <is>
          <t>Useful life (years)</t>
        </is>
      </c>
      <c r="D20" s="21" t="inlineStr">
        <is>
          <t>Remaining life (years)</t>
        </is>
      </c>
      <c r="E20" s="21" t="inlineStr">
        <is>
          <t>Replacement cost today</t>
        </is>
      </c>
      <c r="F20" s="21" t="inlineStr">
        <is>
          <t>Fully funded balance</t>
        </is>
      </c>
      <c r="G20" s="21" t="inlineStr">
        <is>
          <t>Share of current reserves</t>
        </is>
      </c>
      <c r="H20" s="21" t="inlineStr">
        <is>
          <t>Cost when replaced</t>
        </is>
      </c>
      <c r="I20" s="21" t="inlineStr">
        <is>
          <t>Annual amount</t>
        </is>
      </c>
    </row>
    <row r="21" ht="19" customHeight="1">
      <c r="B21" s="7" t="inlineStr">
        <is>
          <t>Roofs</t>
        </is>
      </c>
      <c r="C21" s="9" t="n">
        <v>25</v>
      </c>
      <c r="D21" s="9" t="n">
        <v>12</v>
      </c>
      <c r="E21" s="11" t="n">
        <v>450000</v>
      </c>
      <c r="F21" s="23">
        <f>IF(AND(C21&gt;0,E21&gt;0),E21*MAX(0,C21-D21)/C21,0)</f>
        <v/>
      </c>
      <c r="G21" s="23">
        <f>IF($F$34&gt;0,$C$12*F21/$F$34,0)</f>
        <v/>
      </c>
      <c r="H21" s="23">
        <f>IF(E21&gt;0,E21*(1+$C$18)^MAX(0,D21),0)</f>
        <v/>
      </c>
      <c r="I21" s="23">
        <f>IF(AND(D21&gt;0,E21&gt;0),MAX(0,H21-G21)/D21,0)</f>
        <v/>
      </c>
    </row>
    <row r="22" ht="19" customHeight="1">
      <c r="B22" s="7" t="inlineStr">
        <is>
          <t>Paving and asphalt</t>
        </is>
      </c>
      <c r="C22" s="9" t="n">
        <v>25</v>
      </c>
      <c r="D22" s="9" t="n">
        <v>8</v>
      </c>
      <c r="E22" s="11" t="n">
        <v>120000</v>
      </c>
      <c r="F22" s="23">
        <f>IF(AND(C22&gt;0,E22&gt;0),E22*MAX(0,C22-D22)/C22,0)</f>
        <v/>
      </c>
      <c r="G22" s="23">
        <f>IF($F$34&gt;0,$C$12*F22/$F$34,0)</f>
        <v/>
      </c>
      <c r="H22" s="23">
        <f>IF(E22&gt;0,E22*(1+$C$18)^MAX(0,D22),0)</f>
        <v/>
      </c>
      <c r="I22" s="23">
        <f>IF(AND(D22&gt;0,E22&gt;0),MAX(0,H22-G22)/D22,0)</f>
        <v/>
      </c>
    </row>
    <row r="23" ht="19" customHeight="1">
      <c r="B23" s="7" t="inlineStr">
        <is>
          <t>Asphalt seal coat</t>
        </is>
      </c>
      <c r="C23" s="9" t="n">
        <v>5</v>
      </c>
      <c r="D23" s="9" t="n">
        <v>2</v>
      </c>
      <c r="E23" s="11" t="n">
        <v>12000</v>
      </c>
      <c r="F23" s="23">
        <f>IF(AND(C23&gt;0,E23&gt;0),E23*MAX(0,C23-D23)/C23,0)</f>
        <v/>
      </c>
      <c r="G23" s="23">
        <f>IF($F$34&gt;0,$C$12*F23/$F$34,0)</f>
        <v/>
      </c>
      <c r="H23" s="23">
        <f>IF(E23&gt;0,E23*(1+$C$18)^MAX(0,D23),0)</f>
        <v/>
      </c>
      <c r="I23" s="23">
        <f>IF(AND(D23&gt;0,E23&gt;0),MAX(0,H23-G23)/D23,0)</f>
        <v/>
      </c>
    </row>
    <row r="24" ht="19" customHeight="1">
      <c r="B24" s="7" t="inlineStr">
        <is>
          <t>Exterior painting</t>
        </is>
      </c>
      <c r="C24" s="9" t="n">
        <v>10</v>
      </c>
      <c r="D24" s="9" t="n">
        <v>4</v>
      </c>
      <c r="E24" s="11" t="n">
        <v>90000</v>
      </c>
      <c r="F24" s="23">
        <f>IF(AND(C24&gt;0,E24&gt;0),E24*MAX(0,C24-D24)/C24,0)</f>
        <v/>
      </c>
      <c r="G24" s="23">
        <f>IF($F$34&gt;0,$C$12*F24/$F$34,0)</f>
        <v/>
      </c>
      <c r="H24" s="23">
        <f>IF(E24&gt;0,E24*(1+$C$18)^MAX(0,D24),0)</f>
        <v/>
      </c>
      <c r="I24" s="23">
        <f>IF(AND(D24&gt;0,E24&gt;0),MAX(0,H24-G24)/D24,0)</f>
        <v/>
      </c>
    </row>
    <row r="25" ht="19" customHeight="1">
      <c r="B25" s="7" t="inlineStr">
        <is>
          <t>Fencing</t>
        </is>
      </c>
      <c r="C25" s="9" t="n">
        <v>20</v>
      </c>
      <c r="D25" s="9" t="n">
        <v>10</v>
      </c>
      <c r="E25" s="11" t="n">
        <v>25000</v>
      </c>
      <c r="F25" s="23">
        <f>IF(AND(C25&gt;0,E25&gt;0),E25*MAX(0,C25-D25)/C25,0)</f>
        <v/>
      </c>
      <c r="G25" s="23">
        <f>IF($F$34&gt;0,$C$12*F25/$F$34,0)</f>
        <v/>
      </c>
      <c r="H25" s="23">
        <f>IF(E25&gt;0,E25*(1+$C$18)^MAX(0,D25),0)</f>
        <v/>
      </c>
      <c r="I25" s="23">
        <f>IF(AND(D25&gt;0,E25&gt;0),MAX(0,H25-G25)/D25,0)</f>
        <v/>
      </c>
    </row>
    <row r="26" ht="19" customHeight="1">
      <c r="B26" s="7" t="inlineStr">
        <is>
          <t>Mailboxes</t>
        </is>
      </c>
      <c r="C26" s="9" t="n">
        <v>25</v>
      </c>
      <c r="D26" s="9" t="n">
        <v>15</v>
      </c>
      <c r="E26" s="11" t="n">
        <v>12000</v>
      </c>
      <c r="F26" s="23">
        <f>IF(AND(C26&gt;0,E26&gt;0),E26*MAX(0,C26-D26)/C26,0)</f>
        <v/>
      </c>
      <c r="G26" s="23">
        <f>IF($F$34&gt;0,$C$12*F26/$F$34,0)</f>
        <v/>
      </c>
      <c r="H26" s="23">
        <f>IF(E26&gt;0,E26*(1+$C$18)^MAX(0,D26),0)</f>
        <v/>
      </c>
      <c r="I26" s="23">
        <f>IF(AND(D26&gt;0,E26&gt;0),MAX(0,H26-G26)/D26,0)</f>
        <v/>
      </c>
    </row>
    <row r="27" ht="19" customHeight="1">
      <c r="B27" s="7" t="inlineStr">
        <is>
          <t>Irrigation</t>
        </is>
      </c>
      <c r="C27" s="9" t="n">
        <v>20</v>
      </c>
      <c r="D27" s="9" t="n">
        <v>6</v>
      </c>
      <c r="E27" s="11" t="n">
        <v>18000</v>
      </c>
      <c r="F27" s="23">
        <f>IF(AND(C27&gt;0,E27&gt;0),E27*MAX(0,C27-D27)/C27,0)</f>
        <v/>
      </c>
      <c r="G27" s="23">
        <f>IF($F$34&gt;0,$C$12*F27/$F$34,0)</f>
        <v/>
      </c>
      <c r="H27" s="23">
        <f>IF(E27&gt;0,E27*(1+$C$18)^MAX(0,D27),0)</f>
        <v/>
      </c>
      <c r="I27" s="23">
        <f>IF(AND(D27&gt;0,E27&gt;0),MAX(0,H27-G27)/D27,0)</f>
        <v/>
      </c>
    </row>
    <row r="28" ht="19" customHeight="1">
      <c r="B28" s="7" t="n"/>
      <c r="C28" s="9" t="n"/>
      <c r="D28" s="9" t="n"/>
      <c r="E28" s="11" t="n"/>
      <c r="F28" s="23">
        <f>IF(AND(C28&gt;0,E28&gt;0),E28*MAX(0,C28-D28)/C28,0)</f>
        <v/>
      </c>
      <c r="G28" s="23">
        <f>IF($F$34&gt;0,$C$12*F28/$F$34,0)</f>
        <v/>
      </c>
      <c r="H28" s="23">
        <f>IF(E28&gt;0,E28*(1+$C$18)^MAX(0,D28),0)</f>
        <v/>
      </c>
      <c r="I28" s="23">
        <f>IF(AND(D28&gt;0,E28&gt;0),MAX(0,H28-G28)/D28,0)</f>
        <v/>
      </c>
    </row>
    <row r="29" ht="19" customHeight="1">
      <c r="B29" s="7" t="n"/>
      <c r="C29" s="9" t="n"/>
      <c r="D29" s="9" t="n"/>
      <c r="E29" s="11" t="n"/>
      <c r="F29" s="23">
        <f>IF(AND(C29&gt;0,E29&gt;0),E29*MAX(0,C29-D29)/C29,0)</f>
        <v/>
      </c>
      <c r="G29" s="23">
        <f>IF($F$34&gt;0,$C$12*F29/$F$34,0)</f>
        <v/>
      </c>
      <c r="H29" s="23">
        <f>IF(E29&gt;0,E29*(1+$C$18)^MAX(0,D29),0)</f>
        <v/>
      </c>
      <c r="I29" s="23">
        <f>IF(AND(D29&gt;0,E29&gt;0),MAX(0,H29-G29)/D29,0)</f>
        <v/>
      </c>
    </row>
    <row r="30" ht="19" customHeight="1">
      <c r="B30" s="7" t="n"/>
      <c r="C30" s="9" t="n"/>
      <c r="D30" s="9" t="n"/>
      <c r="E30" s="11" t="n"/>
      <c r="F30" s="23">
        <f>IF(AND(C30&gt;0,E30&gt;0),E30*MAX(0,C30-D30)/C30,0)</f>
        <v/>
      </c>
      <c r="G30" s="23">
        <f>IF($F$34&gt;0,$C$12*F30/$F$34,0)</f>
        <v/>
      </c>
      <c r="H30" s="23">
        <f>IF(E30&gt;0,E30*(1+$C$18)^MAX(0,D30),0)</f>
        <v/>
      </c>
      <c r="I30" s="23">
        <f>IF(AND(D30&gt;0,E30&gt;0),MAX(0,H30-G30)/D30,0)</f>
        <v/>
      </c>
    </row>
    <row r="31" ht="19" customHeight="1">
      <c r="B31" s="7" t="n"/>
      <c r="C31" s="9" t="n"/>
      <c r="D31" s="9" t="n"/>
      <c r="E31" s="11" t="n"/>
      <c r="F31" s="23">
        <f>IF(AND(C31&gt;0,E31&gt;0),E31*MAX(0,C31-D31)/C31,0)</f>
        <v/>
      </c>
      <c r="G31" s="23">
        <f>IF($F$34&gt;0,$C$12*F31/$F$34,0)</f>
        <v/>
      </c>
      <c r="H31" s="23">
        <f>IF(E31&gt;0,E31*(1+$C$18)^MAX(0,D31),0)</f>
        <v/>
      </c>
      <c r="I31" s="23">
        <f>IF(AND(D31&gt;0,E31&gt;0),MAX(0,H31-G31)/D31,0)</f>
        <v/>
      </c>
    </row>
    <row r="32" ht="19" customHeight="1">
      <c r="B32" s="7" t="n"/>
      <c r="C32" s="9" t="n"/>
      <c r="D32" s="9" t="n"/>
      <c r="E32" s="11" t="n"/>
      <c r="F32" s="23">
        <f>IF(AND(C32&gt;0,E32&gt;0),E32*MAX(0,C32-D32)/C32,0)</f>
        <v/>
      </c>
      <c r="G32" s="23">
        <f>IF($F$34&gt;0,$C$12*F32/$F$34,0)</f>
        <v/>
      </c>
      <c r="H32" s="23">
        <f>IF(E32&gt;0,E32*(1+$C$18)^MAX(0,D32),0)</f>
        <v/>
      </c>
      <c r="I32" s="23">
        <f>IF(AND(D32&gt;0,E32&gt;0),MAX(0,H32-G32)/D32,0)</f>
        <v/>
      </c>
    </row>
    <row r="33" ht="19" customHeight="1">
      <c r="B33" s="7" t="n"/>
      <c r="C33" s="9" t="n"/>
      <c r="D33" s="9" t="n"/>
      <c r="E33" s="11" t="n"/>
      <c r="F33" s="23">
        <f>IF(AND(C33&gt;0,E33&gt;0),E33*MAX(0,C33-D33)/C33,0)</f>
        <v/>
      </c>
      <c r="G33" s="23">
        <f>IF($F$34&gt;0,$C$12*F33/$F$34,0)</f>
        <v/>
      </c>
      <c r="H33" s="23">
        <f>IF(E33&gt;0,E33*(1+$C$18)^MAX(0,D33),0)</f>
        <v/>
      </c>
      <c r="I33" s="23">
        <f>IF(AND(D33&gt;0,E33&gt;0),MAX(0,H33-G33)/D33,0)</f>
        <v/>
      </c>
    </row>
    <row r="34" ht="21" customHeight="1">
      <c r="B34" s="29" t="inlineStr">
        <is>
          <t>Totals</t>
        </is>
      </c>
      <c r="C34" s="31" t="n"/>
      <c r="D34" s="31" t="n"/>
      <c r="E34" s="30">
        <f>SUM(E21:E33)</f>
        <v/>
      </c>
      <c r="F34" s="30">
        <f>SUM(F21:F33)</f>
        <v/>
      </c>
      <c r="G34" s="30">
        <f>SUM(G21:G33)</f>
        <v/>
      </c>
      <c r="H34" s="30">
        <f>SUM(H21:H33)</f>
        <v/>
      </c>
      <c r="I34" s="30">
        <f>SUM(I21:I33)</f>
        <v/>
      </c>
    </row>
    <row r="36">
      <c r="B36" s="1" t="inlineStr">
        <is>
          <t>NOTES</t>
        </is>
      </c>
    </row>
    <row r="37" ht="54" customHeight="1">
      <c r="B37" s="32" t="inlineStr">
        <is>
          <t>Each component's cost is grown by inflation to its replacement year, less its share of current reserves, and spread evenly over its remaining life. Current reserves are shared out in proportion to each component's fully funded balance (cost × years used ÷ useful life). Percent funded is the reserve balance ÷ the total fully funded balance: under 30% is generally considered weak, 70% or more strong. Components due this year (remaining life 0) belong in planned spending. This simplified estimate ignores interest earned; a professional reserve study is the better basis for the board's decision.</t>
        </is>
      </c>
    </row>
    <row r="39">
      <c r="B39" s="17" t="inlineStr">
        <is>
          <t>HOA budget builder from Lockstep Management · lockstepmanagement.com</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7:I37"/>
  </mergeCells>
  <conditionalFormatting sqref="C9">
    <cfRule type="cellIs" priority="1" operator="greaterThan" dxfId="0">
      <formula>0</formula>
    </cfRule>
  </conditionalFormatting>
  <conditionalFormatting sqref="D15">
    <cfRule type="expression" priority="2" dxfId="1">
      <formula>$D$15="Weak"</formula>
    </cfRule>
    <cfRule type="expression" priority="3" dxfId="2">
      <formula>$D$15="Fair"</formula>
    </cfRule>
    <cfRule type="expression" priority="4" dxfId="3">
      <formula>$D$15="Strong"</formula>
    </cfRule>
  </conditionalFormatting>
  <conditionalFormatting sqref="C14">
    <cfRule type="cellIs" priority="5" operator="lessThan" dxfId="0">
      <formula>0</formula>
    </cfRule>
  </conditionalFormatting>
  <dataValidations count="3">
    <dataValidation sqref="C13" showDropDown="0" showInputMessage="1" showErrorMessage="1" allowBlank="0" error="Enter zero or more." promptTitle="Planned spending" prompt="Reserve projects you expect to pay for during the budget year." type="decimal" operator="greaterThanOrEqual">
      <formula1>0</formula1>
    </dataValidation>
    <dataValidation sqref="C18" showDropDown="0" showInputMessage="1" showErrorMessage="1" allowBlank="0" error="Enter a rate between 0% and 15%." promptTitle="Inflation" prompt="Grows today's replacement costs to the year each is replaced. 3% is a common planning rate." type="decimal" operator="between">
      <formula1>0</formula1>
      <formula2>0.15</formula2>
    </dataValidation>
    <dataValidation sqref="D21:D33" showDropDown="0" showInputMessage="1" showErrorMessage="1" allowBlank="0" error="Remaining life should be zero or more and no longer than useful life." promptTitle="Remaining life" prompt="Years until replacement. Use 0 if it's due this year." type="custom">
      <formula1>AND(ISNUMBER(D21),D21&gt;=0,OR(C21="",D21&lt;=C21))</formula1>
    </dataValidation>
  </dataValidations>
  <printOptions horizontalCentered="1"/>
  <pageMargins left="0.5" right="0.5" top="0.5" bottom="0.6" header="0.5" footer="0.5"/>
  <pageSetup orientation="landscape" paperSize="1" fitToHeight="1" fitToWidth="1"/>
  <headerFooter>
    <oddHeader/>
    <oddFooter>&amp;R&amp;8 &amp;K6B7370Page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7FAE98"/>
    <outlinePr summaryBelow="1" summaryRight="1"/>
    <pageSetUpPr fitToPage="1"/>
  </sheetPr>
  <dimension ref="B2:C32"/>
  <sheetViews>
    <sheetView showGridLines="0" zoomScale="100" workbookViewId="0">
      <selection activeCell="C18" sqref="C18"/>
    </sheetView>
  </sheetViews>
  <sheetFormatPr baseColWidth="8" defaultRowHeight="15"/>
  <cols>
    <col width="2.5" customWidth="1" min="1" max="1"/>
    <col width="50" customWidth="1" min="2" max="2"/>
    <col width="16" customWidth="1" min="3" max="3"/>
    <col width="3" customWidth="1" min="4" max="4"/>
  </cols>
  <sheetData>
    <row r="1" ht="12" customHeight="1"/>
    <row r="2">
      <c r="B2" s="1" t="inlineStr">
        <is>
          <t>STEP 3 OF 4</t>
        </is>
      </c>
    </row>
    <row r="3" ht="28" customHeight="1">
      <c r="B3" s="18" t="inlineStr">
        <is>
          <t>Dues</t>
        </is>
      </c>
    </row>
    <row r="4">
      <c r="B4" s="19">
        <f>IF('Start here'!$C$9&lt;&gt;"",'Start here'!$C$9&amp;" · ","")&amp;"Fiscal year "&amp;'Start here'!$C$10</f>
        <v/>
      </c>
    </row>
    <row r="6" ht="24" customHeight="1">
      <c r="B6" s="38" t="inlineStr">
        <is>
          <t>PROPOSED MONTHLY DUES PER HOME</t>
        </is>
      </c>
      <c r="C6" s="39" t="n"/>
    </row>
    <row r="7" ht="40" customHeight="1">
      <c r="B7" s="40">
        <f>C19</f>
        <v/>
      </c>
      <c r="C7" s="39" t="n"/>
    </row>
    <row r="8" ht="24" customHeight="1">
      <c r="B8" s="41">
        <f>IF(C22=0,"",IF(C23=0,"No change from ",IF(C23&gt;0,"Up ","Down ")&amp;TEXT(ABS(C23),"$#,##0.00")&amp;" ("&amp;TEXT(ABS(C24),"0.0%")&amp;") from ")&amp;TEXT(C22,"$#,##0.00")&amp;" today")</f>
        <v/>
      </c>
      <c r="C8" s="39" t="n"/>
    </row>
    <row r="10" ht="22" customHeight="1">
      <c r="B10" s="4" t="inlineStr">
        <is>
          <t>HOW IT'S CALCULATED</t>
        </is>
      </c>
      <c r="C10" s="5" t="n"/>
    </row>
    <row r="11" ht="19" customHeight="1">
      <c r="B11" s="22" t="inlineStr">
        <is>
          <t>Total operating expenses</t>
        </is>
      </c>
      <c r="C11" s="23">
        <f>'Operating budget'!$E$30</f>
        <v/>
      </c>
    </row>
    <row r="12" ht="19" customHeight="1">
      <c r="B12" s="22" t="inlineStr">
        <is>
          <t>Reserve contribution</t>
        </is>
      </c>
      <c r="C12" s="23">
        <f>'Operating budget'!$E$33</f>
        <v/>
      </c>
    </row>
    <row r="13" ht="19" customHeight="1">
      <c r="B13" s="22" t="inlineStr">
        <is>
          <t>Less other income</t>
        </is>
      </c>
      <c r="C13" s="23">
        <f>-SUM('Operating budget'!$E$9:$E$11)</f>
        <v/>
      </c>
    </row>
    <row r="14" ht="21" customHeight="1">
      <c r="B14" s="25" t="inlineStr">
        <is>
          <t>Assessment income required</t>
        </is>
      </c>
      <c r="C14" s="26">
        <f>SUM(C11:C13)</f>
        <v/>
      </c>
    </row>
    <row r="15" ht="19" customHeight="1">
      <c r="B15" s="22" t="inlineStr">
        <is>
          <t>Number of homes</t>
        </is>
      </c>
      <c r="C15" s="42">
        <f>'Start here'!$C$11</f>
        <v/>
      </c>
    </row>
    <row r="16" ht="19" customHeight="1">
      <c r="B16" s="22" t="inlineStr">
        <is>
          <t>Required monthly dues per home</t>
        </is>
      </c>
      <c r="C16" s="43">
        <f>IF(C15&gt;0,C14/C15/12,0)</f>
        <v/>
      </c>
    </row>
    <row r="17" ht="19" customHeight="1">
      <c r="B17" s="22">
        <f>IF('Start here'!$C$14&gt;0,"Rounded up to the nearest "&amp;TEXT('Start here'!$C$14,"$#,##0.00"),"Rounded (no rounding set)")</f>
        <v/>
      </c>
      <c r="C17" s="43">
        <f>IF('Start here'!$C$14&gt;0,CEILING(C16,'Start here'!$C$14),C16)</f>
        <v/>
      </c>
    </row>
    <row r="18" ht="19" customHeight="1">
      <c r="B18" s="22" t="inlineStr">
        <is>
          <t>Board-chosen dues (optional; blank uses the amount above)</t>
        </is>
      </c>
      <c r="C18" s="10" t="n"/>
    </row>
    <row r="19" ht="21" customHeight="1">
      <c r="B19" s="25" t="inlineStr">
        <is>
          <t>Proposed monthly dues per home</t>
        </is>
      </c>
      <c r="C19" s="44">
        <f>IF(C18&gt;0,C18,C17)</f>
        <v/>
      </c>
    </row>
    <row r="21" ht="22" customHeight="1">
      <c r="B21" s="4" t="inlineStr">
        <is>
          <t>COMPARED WITH TODAY</t>
        </is>
      </c>
      <c r="C21" s="5" t="n"/>
    </row>
    <row r="22" ht="19" customHeight="1">
      <c r="B22" s="22" t="inlineStr">
        <is>
          <t>Current monthly dues per home</t>
        </is>
      </c>
      <c r="C22" s="43">
        <f>'Start here'!$C$12</f>
        <v/>
      </c>
    </row>
    <row r="23" ht="19" customHeight="1">
      <c r="B23" s="22" t="inlineStr">
        <is>
          <t>Change per home per month</t>
        </is>
      </c>
      <c r="C23" s="43">
        <f>C19-C22</f>
        <v/>
      </c>
    </row>
    <row r="24" ht="19" customHeight="1">
      <c r="B24" s="22" t="inlineStr">
        <is>
          <t>Change (%)</t>
        </is>
      </c>
      <c r="C24" s="24">
        <f>IF(C22=0,"",C23/C22)</f>
        <v/>
      </c>
    </row>
    <row r="25" ht="19" customHeight="1">
      <c r="B25" s="22" t="inlineStr">
        <is>
          <t>Proposed annual dues per home</t>
        </is>
      </c>
      <c r="C25" s="43">
        <f>C19*12</f>
        <v/>
      </c>
    </row>
    <row r="26" ht="19" customHeight="1">
      <c r="B26" s="22" t="inlineStr">
        <is>
          <t>Proposed assessment income</t>
        </is>
      </c>
      <c r="C26" s="23">
        <f>C19*C15*12</f>
        <v/>
      </c>
    </row>
    <row r="27" ht="19" customHeight="1">
      <c r="B27" s="22" t="inlineStr">
        <is>
          <t>Surplus / (deficit) from rounding or board-chosen dues</t>
        </is>
      </c>
      <c r="C27" s="23">
        <f>C26-C14</f>
        <v/>
      </c>
    </row>
    <row r="29">
      <c r="B29" s="1" t="inlineStr">
        <is>
          <t>NOTES</t>
        </is>
      </c>
    </row>
    <row r="30" ht="40" customHeight="1">
      <c r="B30" s="32" t="inlineStr">
        <is>
          <t>Assumes every home pays the same dues. If your declaration allocates assessments by unit size or percentage interest, apply each home's percentage to the assessment income required instead.</t>
        </is>
      </c>
    </row>
    <row r="32">
      <c r="B32" s="17" t="inlineStr">
        <is>
          <t>HOA budget builder from Lockstep Management · lockstepmanagement.com</t>
        </is>
      </c>
    </row>
  </sheetData>
  <sheetProtection selectLockedCells="0" selectUnlockedCells="0" sheet="1" objects="0" insertRows="1" insertHyperlinks="1" autoFilter="1" scenarios="0" formatColumns="0" deleteColumns="1" insertColumns="1" pivotTables="1" deleteRows="1" formatCells="1" formatRows="0" sort="1"/>
  <mergeCells count="4">
    <mergeCell ref="B8:C8"/>
    <mergeCell ref="B6:C6"/>
    <mergeCell ref="B30:C30"/>
    <mergeCell ref="B7:C7"/>
  </mergeCells>
  <conditionalFormatting sqref="C27">
    <cfRule type="cellIs" priority="1" operator="lessThan" dxfId="0">
      <formula>0</formula>
    </cfRule>
  </conditionalFormatting>
  <dataValidations count="1">
    <dataValidation sqref="C18" showDropDown="0" showInputMessage="1" showErrorMessage="1" allowBlank="0" error="Enter a dues amount, or leave blank." promptTitle="Board-chosen dues" prompt="Leave blank to use the calculated amount. Below the required amount, the budget runs a deficit." type="decimal" operator="greaterThanOrEqual">
      <formula1>0</formula1>
    </dataValidation>
  </dataValidations>
  <printOptions horizontalCentered="1"/>
  <pageMargins left="0.5" right="0.5" top="0.5" bottom="0.6" header="0.5" footer="0.5"/>
  <pageSetup orientation="portrait" paperSize="1" fitToHeight="1" fitToWidth="1"/>
  <headerFooter>
    <oddHeader/>
    <oddFooter>&amp;R&amp;8 &amp;K6B7370Page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7FAE98"/>
    <outlinePr summaryBelow="1" summaryRight="1"/>
    <pageSetUpPr fitToPage="1"/>
  </sheetPr>
  <dimension ref="B2:F38"/>
  <sheetViews>
    <sheetView showGridLines="0" zoomScale="100" workbookViewId="0">
      <selection activeCell="B3" sqref="B3"/>
    </sheetView>
  </sheetViews>
  <sheetFormatPr baseColWidth="8" defaultRowHeight="15"/>
  <cols>
    <col width="2.5" customWidth="1" min="1" max="1"/>
    <col width="40" customWidth="1" min="2" max="2"/>
    <col width="15" customWidth="1" min="3" max="3"/>
    <col width="15" customWidth="1" min="4" max="4"/>
    <col width="13" customWidth="1" min="5" max="5"/>
    <col width="11" customWidth="1" min="6" max="6"/>
    <col width="3" customWidth="1" min="7" max="7"/>
  </cols>
  <sheetData>
    <row r="1" ht="12" customHeight="1"/>
    <row r="2">
      <c r="B2" s="1" t="inlineStr">
        <is>
          <t>STEP 4 OF 4 · PROPOSED BUDGET SUMMARY</t>
        </is>
      </c>
    </row>
    <row r="3" ht="28" customHeight="1">
      <c r="B3" s="18">
        <f>IF('Start here'!$C$9&lt;&gt;"",'Start here'!$C$9,"Your association")</f>
        <v/>
      </c>
    </row>
    <row r="4">
      <c r="B4" s="19">
        <f>"Proposed budget for fiscal year "&amp;'Start here'!$C$10</f>
        <v/>
      </c>
    </row>
    <row r="6" ht="22" customHeight="1">
      <c r="B6" s="45" t="inlineStr">
        <is>
          <t>MONTHLY DUES</t>
        </is>
      </c>
      <c r="C6" s="46" t="inlineStr">
        <is>
          <t>CHANGE IN DUES</t>
        </is>
      </c>
      <c r="D6" s="47" t="n"/>
      <c r="E6" s="46" t="inlineStr">
        <is>
          <t>RESERVES FUNDED</t>
        </is>
      </c>
      <c r="F6" s="48" t="n"/>
    </row>
    <row r="7" ht="34" customHeight="1">
      <c r="B7" s="49">
        <f>Dues!$C$19</f>
        <v/>
      </c>
      <c r="C7" s="50">
        <f>Dues!$C$24</f>
        <v/>
      </c>
      <c r="D7" s="47" t="n"/>
      <c r="E7" s="51">
        <f>Reserves!$C$15</f>
        <v/>
      </c>
      <c r="F7" s="48" t="n"/>
    </row>
    <row r="8" ht="22" customHeight="1">
      <c r="B8" s="52">
        <f>IF(Dues!$C$22=0,"",IF(Dues!$C$23&gt;=0,"Up ","Down ")&amp;TEXT(ABS(Dues!$C$23),"$#,##0.00")&amp;" a month")</f>
        <v/>
      </c>
      <c r="C8" s="53">
        <f>"From "&amp;TEXT(Dues!$C$22,"$#,##0.00")&amp;" today"</f>
        <v/>
      </c>
      <c r="D8" s="47" t="n"/>
      <c r="E8" s="53">
        <f>IF(Reserves!$D$15="","",Reserves!$D$15&amp;" at start of year")</f>
        <v/>
      </c>
      <c r="F8" s="48" t="n"/>
    </row>
    <row r="10" ht="32" customHeight="1">
      <c r="B10" s="20" t="inlineStr"/>
      <c r="C10" s="21">
        <f>"FY"&amp;('Start here'!$C$10-1)&amp;" budget"</f>
        <v/>
      </c>
      <c r="D10" s="21">
        <f>"FY"&amp;'Start here'!$C$10&amp;" proposed"</f>
        <v/>
      </c>
      <c r="E10" s="21" t="inlineStr">
        <is>
          <t>Change ($)</t>
        </is>
      </c>
      <c r="F10" s="21" t="inlineStr">
        <is>
          <t>Change (%)</t>
        </is>
      </c>
    </row>
    <row r="11" ht="19" customHeight="1">
      <c r="B11" s="22" t="inlineStr">
        <is>
          <t>Assessment income (dues)</t>
        </is>
      </c>
      <c r="C11" s="23">
        <f>'Operating budget'!C8</f>
        <v/>
      </c>
      <c r="D11" s="23">
        <f>'Operating budget'!E8</f>
        <v/>
      </c>
      <c r="E11" s="23">
        <f>D11-C11</f>
        <v/>
      </c>
      <c r="F11" s="24">
        <f>IF(C11=0,"",E11/C11)</f>
        <v/>
      </c>
    </row>
    <row r="12" ht="19" customHeight="1">
      <c r="B12" s="22" t="inlineStr">
        <is>
          <t>Other income</t>
        </is>
      </c>
      <c r="C12" s="23">
        <f>SUM('Operating budget'!C9:C11)</f>
        <v/>
      </c>
      <c r="D12" s="23">
        <f>SUM('Operating budget'!E9:E11)</f>
        <v/>
      </c>
      <c r="E12" s="23">
        <f>D12-C12</f>
        <v/>
      </c>
      <c r="F12" s="24">
        <f>IF(C12=0,"",E12/C12)</f>
        <v/>
      </c>
    </row>
    <row r="13" ht="21" customHeight="1">
      <c r="B13" s="25" t="inlineStr">
        <is>
          <t>Total income</t>
        </is>
      </c>
      <c r="C13" s="26">
        <f>'Operating budget'!C12</f>
        <v/>
      </c>
      <c r="D13" s="26">
        <f>'Operating budget'!E12</f>
        <v/>
      </c>
      <c r="E13" s="26">
        <f>D13-C13</f>
        <v/>
      </c>
      <c r="F13" s="27">
        <f>IF(C13=0,"",E13/C13)</f>
        <v/>
      </c>
    </row>
    <row r="14" ht="19" customHeight="1">
      <c r="B14" s="22" t="inlineStr">
        <is>
          <t>Operating expenses</t>
        </is>
      </c>
      <c r="C14" s="23">
        <f>'Operating budget'!C30</f>
        <v/>
      </c>
      <c r="D14" s="23">
        <f>'Operating budget'!E30</f>
        <v/>
      </c>
      <c r="E14" s="23">
        <f>D14-C14</f>
        <v/>
      </c>
      <c r="F14" s="24">
        <f>IF(C14=0,"",E14/C14)</f>
        <v/>
      </c>
    </row>
    <row r="15" ht="19" customHeight="1">
      <c r="B15" s="22" t="inlineStr">
        <is>
          <t>Reserve contribution</t>
        </is>
      </c>
      <c r="C15" s="23">
        <f>'Operating budget'!C33</f>
        <v/>
      </c>
      <c r="D15" s="23">
        <f>'Operating budget'!E33</f>
        <v/>
      </c>
      <c r="E15" s="23">
        <f>D15-C15</f>
        <v/>
      </c>
      <c r="F15" s="24">
        <f>IF(C15=0,"",E15/C15)</f>
        <v/>
      </c>
    </row>
    <row r="16" ht="21" customHeight="1">
      <c r="B16" s="25" t="inlineStr">
        <is>
          <t>Total expenses and reserve contribution</t>
        </is>
      </c>
      <c r="C16" s="26">
        <f>'Operating budget'!C34</f>
        <v/>
      </c>
      <c r="D16" s="26">
        <f>'Operating budget'!E34</f>
        <v/>
      </c>
      <c r="E16" s="26">
        <f>D16-C16</f>
        <v/>
      </c>
      <c r="F16" s="27">
        <f>IF(C16=0,"",E16/C16)</f>
        <v/>
      </c>
    </row>
    <row r="17" ht="21" customHeight="1">
      <c r="B17" s="29" t="inlineStr">
        <is>
          <t>Surplus / (deficit)</t>
        </is>
      </c>
      <c r="C17" s="30">
        <f>'Operating budget'!C36</f>
        <v/>
      </c>
      <c r="D17" s="30">
        <f>'Operating budget'!E36</f>
        <v/>
      </c>
      <c r="E17" s="30">
        <f>D17-C17</f>
        <v/>
      </c>
      <c r="F17" s="31" t="n"/>
    </row>
    <row r="19" ht="22" customHeight="1">
      <c r="B19" s="4" t="inlineStr">
        <is>
          <t>DUES PER HOME</t>
        </is>
      </c>
      <c r="C19" s="5" t="n"/>
      <c r="D19" s="5" t="n"/>
      <c r="E19" s="5" t="n"/>
      <c r="F19" s="5" t="n"/>
    </row>
    <row r="20" ht="19" customHeight="1">
      <c r="B20" s="22" t="inlineStr">
        <is>
          <t>Monthly</t>
        </is>
      </c>
      <c r="C20" s="43">
        <f>'Start here'!$C$12</f>
        <v/>
      </c>
      <c r="D20" s="43">
        <f>Dues!$C$19</f>
        <v/>
      </c>
      <c r="E20" s="43">
        <f>D20-C20</f>
        <v/>
      </c>
      <c r="F20" s="24">
        <f>IF(C20=0,"",E20/C20)</f>
        <v/>
      </c>
    </row>
    <row r="21" ht="19" customHeight="1">
      <c r="B21" s="22" t="inlineStr">
        <is>
          <t>Annual</t>
        </is>
      </c>
      <c r="C21" s="23">
        <f>C20*12</f>
        <v/>
      </c>
      <c r="D21" s="23">
        <f>D20*12</f>
        <v/>
      </c>
      <c r="E21" s="23">
        <f>D21-C21</f>
        <v/>
      </c>
      <c r="F21" s="5" t="n"/>
    </row>
    <row r="22" ht="19" customHeight="1">
      <c r="B22" s="22" t="inlineStr">
        <is>
          <t>Number of homes</t>
        </is>
      </c>
      <c r="C22" s="5" t="n"/>
      <c r="D22" s="42">
        <f>'Start here'!$C$11</f>
        <v/>
      </c>
      <c r="E22" s="5" t="n"/>
      <c r="F22" s="5" t="n"/>
    </row>
    <row r="24" ht="22" customHeight="1">
      <c r="B24" s="4" t="inlineStr">
        <is>
          <t>RESERVES</t>
        </is>
      </c>
      <c r="C24" s="5" t="n"/>
      <c r="D24" s="5" t="n"/>
      <c r="E24" s="5" t="n"/>
      <c r="F24" s="5" t="n"/>
    </row>
    <row r="25" ht="19" customHeight="1">
      <c r="B25" s="22">
        <f>"Balance at start of FY"&amp;'Start here'!$C$10</f>
        <v/>
      </c>
      <c r="C25" s="5" t="n"/>
      <c r="D25" s="23">
        <f>Reserves!$C$12</f>
        <v/>
      </c>
      <c r="E25" s="5" t="n"/>
      <c r="F25" s="5" t="n"/>
    </row>
    <row r="26" ht="19" customHeight="1">
      <c r="B26" s="22" t="inlineStr">
        <is>
          <t>Contribution in this budget</t>
        </is>
      </c>
      <c r="C26" s="5" t="n"/>
      <c r="D26" s="23">
        <f>Reserves!$C$7</f>
        <v/>
      </c>
      <c r="E26" s="5" t="n"/>
      <c r="F26" s="5" t="n"/>
    </row>
    <row r="27" ht="19" customHeight="1">
      <c r="B27" s="22" t="inlineStr">
        <is>
          <t>Planned reserve spending</t>
        </is>
      </c>
      <c r="C27" s="5" t="n"/>
      <c r="D27" s="23">
        <f>-Reserves!$C$13</f>
        <v/>
      </c>
      <c r="E27" s="5" t="n"/>
      <c r="F27" s="5" t="n"/>
    </row>
    <row r="28" ht="21" customHeight="1">
      <c r="B28" s="25" t="inlineStr">
        <is>
          <t>Projected balance at year end</t>
        </is>
      </c>
      <c r="C28" s="54" t="n"/>
      <c r="D28" s="26">
        <f>Reserves!$C$14</f>
        <v/>
      </c>
      <c r="E28" s="54" t="n"/>
      <c r="F28" s="54" t="n"/>
    </row>
    <row r="29" ht="19" customHeight="1">
      <c r="B29" s="22" t="inlineStr">
        <is>
          <t>Suggested contribution (simplified estimate)</t>
        </is>
      </c>
      <c r="C29" s="5" t="n"/>
      <c r="D29" s="23">
        <f>Reserves!$C$8</f>
        <v/>
      </c>
      <c r="E29" s="5" t="n"/>
      <c r="F29" s="5" t="n"/>
    </row>
    <row r="31" ht="22" customHeight="1">
      <c r="B31" s="4" t="inlineStr">
        <is>
          <t>APPROVAL</t>
        </is>
      </c>
      <c r="C31" s="5" t="n"/>
      <c r="D31" s="5" t="n"/>
      <c r="E31" s="5" t="n"/>
      <c r="F31" s="5" t="n"/>
    </row>
    <row r="32" ht="26" customHeight="1">
      <c r="B32" s="6" t="inlineStr">
        <is>
          <t>Proposed budget adopted by the board on</t>
        </is>
      </c>
      <c r="C32" s="55" t="n"/>
      <c r="D32" s="55" t="n"/>
      <c r="E32" s="55" t="n"/>
    </row>
    <row r="33" ht="26" customHeight="1">
      <c r="B33" s="6" t="inlineStr">
        <is>
          <t>Owner meeting to consider the budget</t>
        </is>
      </c>
      <c r="C33" s="55" t="n"/>
      <c r="D33" s="55" t="n"/>
      <c r="E33" s="55" t="n"/>
    </row>
    <row r="35" ht="36" customHeight="1">
      <c r="B35" s="56" t="inlineStr">
        <is>
          <t>Colorado: within 90 days after adopting a proposed budget, the board sends a summary to all owners and sets a meeting to consider it. Unless the declaration says otherwise, the budget takes effect unless a majority of all owners vetoes it at that meeting; if vetoed, the last budget not vetoed stays in effect. C.R.S. 38-33.3-303(4).</t>
        </is>
      </c>
    </row>
    <row r="37" ht="20" customHeight="1"/>
    <row r="38">
      <c r="B38" s="57" t="inlineStr">
        <is>
          <t>Made with the free HOA budget builder from Lockstep Management · lockstepmanagement.com</t>
        </is>
      </c>
    </row>
  </sheetData>
  <sheetProtection selectLockedCells="0" selectUnlockedCells="0" sheet="1" objects="0" insertRows="1" insertHyperlinks="1" autoFilter="1" scenarios="0" formatColumns="0" deleteColumns="1" insertColumns="1" pivotTables="1" deleteRows="1" formatCells="1" formatRows="0" sort="1"/>
  <mergeCells count="9">
    <mergeCell ref="C33:E33"/>
    <mergeCell ref="E6:F6"/>
    <mergeCell ref="C6:D6"/>
    <mergeCell ref="C7:D7"/>
    <mergeCell ref="E7:F7"/>
    <mergeCell ref="E8:F8"/>
    <mergeCell ref="C8:D8"/>
    <mergeCell ref="C32:E32"/>
    <mergeCell ref="B35:F35"/>
  </mergeCells>
  <conditionalFormatting sqref="C17:E17">
    <cfRule type="cellIs" priority="1" operator="lessThan" dxfId="0">
      <formula>0</formula>
    </cfRule>
  </conditionalFormatting>
  <printOptions horizontalCentered="1"/>
  <pageMargins left="0.5" right="0.5" top="0.5" bottom="0.6" header="0.5" footer="0.5"/>
  <pageSetup orientation="portrait" paperSize="1" fitToHeight="1" fitToWidth="1"/>
  <headerFooter>
    <oddHeader/>
    <oddFooter>&amp;R&amp;8 &amp;K6B7370Page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2026-11-01T15:51:15Z</dcterms:created>
  <dcterms:modified xmlns:dcterms="http://purl.org/dc/terms/" xmlns:xsi="http://www.w3.org/2001/XMLSchema-instance" xsi:type="dcterms:W3CDTF">2026-11-01T15:51:15Z</dcterms:modified>
</cp:coreProperties>
</file>